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120" yWindow="80" windowWidth="20520" windowHeight="144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H13" i="1"/>
  <c r="H22" i="1"/>
  <c r="H26" i="1"/>
  <c r="H36" i="1"/>
  <c r="H41" i="1"/>
  <c r="H43" i="1"/>
  <c r="H44" i="1"/>
  <c r="H50" i="1"/>
  <c r="H57" i="1"/>
  <c r="H74" i="1"/>
  <c r="H79" i="1"/>
  <c r="H95" i="1"/>
  <c r="H104" i="1"/>
  <c r="H128" i="1"/>
  <c r="H131" i="1"/>
  <c r="H135" i="1"/>
  <c r="H137" i="1"/>
  <c r="H138" i="1"/>
  <c r="H142" i="1"/>
  <c r="H143" i="1"/>
  <c r="H144" i="1"/>
  <c r="I10" i="1"/>
  <c r="I13" i="1"/>
  <c r="I36" i="1"/>
  <c r="I41" i="1"/>
  <c r="I43" i="1"/>
  <c r="I44" i="1"/>
  <c r="I50" i="1"/>
  <c r="I74" i="1"/>
  <c r="I79" i="1"/>
  <c r="I95" i="1"/>
  <c r="I104" i="1"/>
  <c r="I128" i="1"/>
  <c r="I137" i="1"/>
  <c r="I138" i="1"/>
  <c r="I142" i="1"/>
  <c r="I143" i="1"/>
  <c r="I144" i="1"/>
  <c r="J144" i="1"/>
  <c r="J143" i="1"/>
  <c r="J142" i="1"/>
  <c r="J141" i="1"/>
  <c r="J138" i="1"/>
  <c r="J137" i="1"/>
  <c r="J128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8" i="1"/>
  <c r="J107" i="1"/>
  <c r="J106" i="1"/>
  <c r="J104" i="1"/>
  <c r="J103" i="1"/>
  <c r="J102" i="1"/>
  <c r="J101" i="1"/>
  <c r="J100" i="1"/>
  <c r="J97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79" i="1"/>
  <c r="J77" i="1"/>
  <c r="J76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0" i="1"/>
  <c r="J48" i="1"/>
  <c r="J47" i="1"/>
  <c r="J44" i="1"/>
  <c r="J43" i="1"/>
  <c r="J42" i="1"/>
  <c r="J41" i="1"/>
  <c r="J36" i="1"/>
  <c r="J35" i="1"/>
  <c r="J34" i="1"/>
  <c r="J31" i="1"/>
  <c r="J28" i="1"/>
  <c r="J13" i="1"/>
  <c r="J12" i="1"/>
  <c r="J10" i="1"/>
  <c r="J9" i="1"/>
</calcChain>
</file>

<file path=xl/sharedStrings.xml><?xml version="1.0" encoding="utf-8"?>
<sst xmlns="http://schemas.openxmlformats.org/spreadsheetml/2006/main" count="147" uniqueCount="147">
  <si>
    <t>12:32 PM</t>
  </si>
  <si>
    <t>Children's Montessori Charter School</t>
  </si>
  <si>
    <t>02/19/15</t>
  </si>
  <si>
    <t>July through December 2014</t>
  </si>
  <si>
    <t>Jul - Dec '14</t>
  </si>
  <si>
    <t>Budget</t>
  </si>
  <si>
    <t>$ Over Budget</t>
  </si>
  <si>
    <t>Ordinary Income/Expense</t>
  </si>
  <si>
    <t>Income</t>
  </si>
  <si>
    <t>State Sources</t>
  </si>
  <si>
    <t>3113 — Capital Construction Funds</t>
  </si>
  <si>
    <t>Total State Sources</t>
  </si>
  <si>
    <t>Federal Sources</t>
  </si>
  <si>
    <t>4100 — CCSP Start Up Grant</t>
  </si>
  <si>
    <t>Total Federal Sources</t>
  </si>
  <si>
    <t>1990 — Contributions/Donations</t>
  </si>
  <si>
    <t>1996 — Equal Exchange</t>
  </si>
  <si>
    <t>1997 — Farm Donation</t>
  </si>
  <si>
    <t>1993 — Individ, Business Contributions</t>
  </si>
  <si>
    <t>1998 — Health &amp; Wellness Donations</t>
  </si>
  <si>
    <t>1992 — Gifts in Kind - Goods</t>
  </si>
  <si>
    <t>1991 — Corporate Contributions</t>
  </si>
  <si>
    <t>1994 — Annual Appeal</t>
  </si>
  <si>
    <t>Total 1990 — Contributions/Donations</t>
  </si>
  <si>
    <t>43300 — Direct Public Grants</t>
  </si>
  <si>
    <t>45000 — Investments</t>
  </si>
  <si>
    <t>45030 — Interest-Savings, Short-term CD</t>
  </si>
  <si>
    <t>Total 45000 — Investments</t>
  </si>
  <si>
    <t>1750 — Local Sources</t>
  </si>
  <si>
    <t>1780 — Materials Fee</t>
  </si>
  <si>
    <t>1790 — Student Council</t>
  </si>
  <si>
    <t>1760 — After School Care</t>
  </si>
  <si>
    <t>1761 — Wednesday Club</t>
  </si>
  <si>
    <t>1770 — Food Program</t>
  </si>
  <si>
    <t>1771 — District Lunch Program</t>
  </si>
  <si>
    <t>1772 — FARM Food Program</t>
  </si>
  <si>
    <t>1773 — FARM Lunch Program Subsidized</t>
  </si>
  <si>
    <t>Total 1770 — Food Program</t>
  </si>
  <si>
    <t>1751 — ABQ Trip</t>
  </si>
  <si>
    <t>1752 — Board Shirts</t>
  </si>
  <si>
    <t>1753 — Peaches</t>
  </si>
  <si>
    <t>1750 — Local Sources - Other</t>
  </si>
  <si>
    <t>Total 1750 — Local Sources</t>
  </si>
  <si>
    <t>5710 — District PPOR</t>
  </si>
  <si>
    <t>Total Income</t>
  </si>
  <si>
    <t>Gross Profit</t>
  </si>
  <si>
    <t>Expense</t>
  </si>
  <si>
    <t>3100 — Food Program</t>
  </si>
  <si>
    <t>3102 — Farm Dishwashing</t>
  </si>
  <si>
    <t>3101 — Farm Lunches</t>
  </si>
  <si>
    <t>3100 — Food Program - Other</t>
  </si>
  <si>
    <t>Total 3100 — Food Program</t>
  </si>
  <si>
    <t>2900 — Other Support</t>
  </si>
  <si>
    <t>2905 — Afterschool</t>
  </si>
  <si>
    <t>2903 — Wednesday Club</t>
  </si>
  <si>
    <t>2902 — Fundraising Fees</t>
  </si>
  <si>
    <t>2901 — Nurse Consultant</t>
  </si>
  <si>
    <t>2900 — Other Support - Other</t>
  </si>
  <si>
    <t>Total 2900 — Other Support</t>
  </si>
  <si>
    <t>2800 — Central Support</t>
  </si>
  <si>
    <t>0600 — Supplies and Materials CS</t>
  </si>
  <si>
    <t>0526f — Work Comp Bus Manager</t>
  </si>
  <si>
    <t>0526e — Work Comp ED</t>
  </si>
  <si>
    <t>0526d — Work Comp Specials</t>
  </si>
  <si>
    <t>0526c — Work Comp Asst Teach</t>
  </si>
  <si>
    <t>0526b — Work Comp Teachers</t>
  </si>
  <si>
    <t>0526a — Work Comp Subs</t>
  </si>
  <si>
    <t>0525f — Unemp Insur Bus Manager</t>
  </si>
  <si>
    <t>0525e — Unemp Insur ED</t>
  </si>
  <si>
    <t>0525d — Unemp Insur Specials</t>
  </si>
  <si>
    <t>0525c — Unemp Insur Asst Teach</t>
  </si>
  <si>
    <t>0525b — Unemp Insur Teachers</t>
  </si>
  <si>
    <t>0525a — Unemp Insur Subs</t>
  </si>
  <si>
    <t>0521 — Liability Insurance</t>
  </si>
  <si>
    <t>2800 — Central Support - Other</t>
  </si>
  <si>
    <t>Total 2800 — Central Support</t>
  </si>
  <si>
    <t>2600 — Operations &amp; Maintenance</t>
  </si>
  <si>
    <t>Copier Lease</t>
  </si>
  <si>
    <t>Facility Lease</t>
  </si>
  <si>
    <t>2600 — Operations &amp; Maintenance - Other</t>
  </si>
  <si>
    <t>Total 2600 — Operations &amp; Maintenance</t>
  </si>
  <si>
    <t>2500 — Business Services</t>
  </si>
  <si>
    <t>Other</t>
  </si>
  <si>
    <t>Supplies and Materials</t>
  </si>
  <si>
    <t>Google for Education Account</t>
  </si>
  <si>
    <t>Webstie and Email Hosting</t>
  </si>
  <si>
    <t>Printing Binding Copying</t>
  </si>
  <si>
    <t>Advertising</t>
  </si>
  <si>
    <t>Postage</t>
  </si>
  <si>
    <t>Telephone/Fax/Internet</t>
  </si>
  <si>
    <t>Banking Service Fees</t>
  </si>
  <si>
    <t>Legal Fees</t>
  </si>
  <si>
    <t>Business Manager Health Insur</t>
  </si>
  <si>
    <t>Business Manager PERA</t>
  </si>
  <si>
    <t>Business Manager Medicare</t>
  </si>
  <si>
    <t>Salaries - Business Manager</t>
  </si>
  <si>
    <t>Total 2500 — Business Services</t>
  </si>
  <si>
    <t>2400 — Adminstration</t>
  </si>
  <si>
    <t>Dues &amp; Fees</t>
  </si>
  <si>
    <t>Other</t>
  </si>
  <si>
    <t>Supplies and Materials</t>
  </si>
  <si>
    <t>ED Health INs</t>
  </si>
  <si>
    <t>PERA - ED</t>
  </si>
  <si>
    <t>ED Medicare</t>
  </si>
  <si>
    <t>Salaries - Office of ED</t>
  </si>
  <si>
    <t>Total 2400 — Adminstration</t>
  </si>
  <si>
    <t>0100 — Instruction</t>
  </si>
  <si>
    <t>Teachers Specials MC</t>
  </si>
  <si>
    <t>5% G&amp;A Costs</t>
  </si>
  <si>
    <t>Contract with CH for Edu Serv</t>
  </si>
  <si>
    <t>Supplies and Materials</t>
  </si>
  <si>
    <t>Electronic Media Materials</t>
  </si>
  <si>
    <t>Field Trips</t>
  </si>
  <si>
    <t>Health Insurance - Asst Teacher</t>
  </si>
  <si>
    <t>Health Insurance - Teachers</t>
  </si>
  <si>
    <t>PERA Teacher Specials</t>
  </si>
  <si>
    <t>PERA Asst Teacher</t>
  </si>
  <si>
    <t>PERA Teachers Substitute</t>
  </si>
  <si>
    <t>PERA Teachers</t>
  </si>
  <si>
    <t>Asst Teacher Medicare</t>
  </si>
  <si>
    <t>Teachers Medicare</t>
  </si>
  <si>
    <t>Teachers - Substitute MC</t>
  </si>
  <si>
    <t>Special - Music/Art</t>
  </si>
  <si>
    <t>Special - H&amp;W</t>
  </si>
  <si>
    <t>Special - Spanish</t>
  </si>
  <si>
    <t>Asst Teachers</t>
  </si>
  <si>
    <t>Teachers</t>
  </si>
  <si>
    <t>Substitute Teacher</t>
  </si>
  <si>
    <t>0100 — Instruction - Other</t>
  </si>
  <si>
    <t>Total 0100 — Instruction</t>
  </si>
  <si>
    <t>65000 — Operations</t>
  </si>
  <si>
    <t>65040 — Supplies</t>
  </si>
  <si>
    <t>Total 65000 — Operations</t>
  </si>
  <si>
    <t>65100 — Other Types of Expenses</t>
  </si>
  <si>
    <t>65110 — Advertising Expenses</t>
  </si>
  <si>
    <t>65100 — Other Types of Expenses - Other</t>
  </si>
  <si>
    <t>Total 65100 — Other Types of Expenses</t>
  </si>
  <si>
    <t>66000 — Payroll Expenses</t>
  </si>
  <si>
    <t>Total Expense</t>
  </si>
  <si>
    <t>Net Ordinary Income</t>
  </si>
  <si>
    <t>Other Income/Expense</t>
  </si>
  <si>
    <t>Other Expense</t>
  </si>
  <si>
    <t>Grant Reimbursement</t>
  </si>
  <si>
    <t>Total Other Expense</t>
  </si>
  <si>
    <t>Net Other Income</t>
  </si>
  <si>
    <t>Net Income</t>
  </si>
  <si>
    <t>Statement of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</si>
</sst>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0.00"/>
  </numFmts>
  <fonts count="14" x14ac:knownFonts="1"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80"/>
      <name val="Arial"/>
      <family val="2"/>
    </font>
    <font>
      <b/>
      <sz val="18"/>
      <color rgb="FF000080"/>
      <name val="Arial"/>
      <family val="2"/>
    </font>
    <font>
      <b/>
      <sz val="13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8"/>
      <color theme="3"/>
      <name val="Lucida Grande"/>
      <family val="2"/>
      <scheme val="major"/>
    </font>
    <font>
      <b/>
      <sz val="15"/>
      <color theme="3"/>
      <name val="Georgia"/>
      <family val="2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2"/>
      <color rgb="FF006100"/>
      <name val="Georgi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8">
    <xf numFmtId="164" fontId="0" fillId="0" borderId="0"/>
    <xf numFmtId="0" fontId="13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1" fillId="0" borderId="4" applyNumberFormat="0" applyFill="0" applyAlignment="0" applyProtection="0"/>
    <xf numFmtId="0" fontId="10" fillId="0" borderId="3" applyNumberFormat="0" applyFill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">
    <xf numFmtId="164" fontId="8" fillId="0" borderId="0" xfId="0" applyFont="1" applyAlignment="1">
      <alignment horizontal="right"/>
    </xf>
    <xf numFmtId="164" fontId="4" fillId="0" borderId="0" xfId="4" applyNumberFormat="1" applyFont="1" applyBorder="1"/>
    <xf numFmtId="164" fontId="7" fillId="0" borderId="0" xfId="7" applyNumberFormat="1" applyFont="1" applyAlignment="1">
      <alignment horizontal="right"/>
    </xf>
    <xf numFmtId="164" fontId="5" fillId="0" borderId="0" xfId="5" applyNumberFormat="1" applyFont="1" applyBorder="1"/>
    <xf numFmtId="164" fontId="6" fillId="0" borderId="0" xfId="6" applyNumberFormat="1" applyFont="1"/>
    <xf numFmtId="164" fontId="0" fillId="0" borderId="1" xfId="0" applyBorder="1" applyAlignment="1">
      <alignment horizontal="center"/>
    </xf>
    <xf numFmtId="164" fontId="1" fillId="0" borderId="0" xfId="1" applyNumberFormat="1" applyFont="1" applyFill="1"/>
    <xf numFmtId="164" fontId="2" fillId="0" borderId="0" xfId="2" applyNumberFormat="1" applyFont="1"/>
    <xf numFmtId="164" fontId="2" fillId="0" borderId="1" xfId="2" applyNumberFormat="1" applyFont="1" applyBorder="1"/>
    <xf numFmtId="164" fontId="3" fillId="0" borderId="2" xfId="3" applyNumberFormat="1" applyFont="1" applyBorder="1"/>
  </cellXfs>
  <cellStyles count="8"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Percent" xfId="7" builtinId="5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Lucida Grande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</a:majorFont>
      <a:minorFont>
        <a:latin typeface="Georg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abSelected="1" workbookViewId="0">
      <selection activeCell="A3" sqref="A3"/>
    </sheetView>
  </sheetViews>
  <sheetFormatPr baseColWidth="10" defaultColWidth="8.83203125" defaultRowHeight="12" x14ac:dyDescent="0"/>
  <cols>
    <col min="1" max="6" width="2" bestFit="1" customWidth="1"/>
    <col min="7" max="7" width="30" bestFit="1" customWidth="1"/>
    <col min="8" max="10" width="22.5" bestFit="1" customWidth="1"/>
  </cols>
  <sheetData>
    <row r="1" spans="1:10" ht="18">
      <c r="A1" s="1" t="s">
        <v>1</v>
      </c>
      <c r="J1" t="s">
        <v>0</v>
      </c>
    </row>
    <row r="2" spans="1:10" ht="21">
      <c r="A2" s="3" t="s">
        <v>146</v>
      </c>
      <c r="J2" s="2" t="s">
        <v>2</v>
      </c>
    </row>
    <row r="3" spans="1:10" ht="16">
      <c r="A3" s="4" t="s">
        <v>3</v>
      </c>
    </row>
    <row r="5" spans="1:10">
      <c r="H5" s="5" t="s">
        <v>4</v>
      </c>
      <c r="I5" s="5" t="s">
        <v>5</v>
      </c>
      <c r="J5" s="5" t="s">
        <v>6</v>
      </c>
    </row>
    <row r="6" spans="1:10">
      <c r="B6" s="6" t="s">
        <v>7</v>
      </c>
    </row>
    <row r="7" spans="1:10">
      <c r="D7" s="6" t="s">
        <v>8</v>
      </c>
    </row>
    <row r="8" spans="1:10">
      <c r="E8" s="6" t="s">
        <v>9</v>
      </c>
    </row>
    <row r="9" spans="1:10">
      <c r="F9" s="6" t="s">
        <v>10</v>
      </c>
      <c r="H9" s="8">
        <v>2231.5</v>
      </c>
      <c r="I9" s="8">
        <v>2241.2399999999998</v>
      </c>
      <c r="J9" s="8">
        <f>ROUND((H9-I9),5)</f>
        <v>-9.74</v>
      </c>
    </row>
    <row r="10" spans="1:10">
      <c r="E10" s="6" t="s">
        <v>11</v>
      </c>
      <c r="H10" s="7">
        <f>ROUND(SUM(H8:H9),5)</f>
        <v>2231.5</v>
      </c>
      <c r="I10" s="7">
        <f>ROUND(SUM(I8:I9),5)</f>
        <v>2241.2399999999998</v>
      </c>
      <c r="J10" s="7">
        <f>ROUND((H10-I10),5)</f>
        <v>-9.74</v>
      </c>
    </row>
    <row r="11" spans="1:10">
      <c r="E11" s="6" t="s">
        <v>12</v>
      </c>
    </row>
    <row r="12" spans="1:10">
      <c r="F12" s="6" t="s">
        <v>13</v>
      </c>
      <c r="H12" s="8">
        <v>5473.91</v>
      </c>
      <c r="I12" s="8">
        <v>189000</v>
      </c>
      <c r="J12" s="8">
        <f>ROUND((H12-I12),5)</f>
        <v>-183526.09</v>
      </c>
    </row>
    <row r="13" spans="1:10">
      <c r="E13" s="6" t="s">
        <v>14</v>
      </c>
      <c r="H13" s="7">
        <f>ROUND(SUM(H11:H12),5)</f>
        <v>5473.91</v>
      </c>
      <c r="I13" s="7">
        <f>ROUND(SUM(I11:I12),5)</f>
        <v>189000</v>
      </c>
      <c r="J13" s="7">
        <f>ROUND((H13-I13),5)</f>
        <v>-183526.09</v>
      </c>
    </row>
    <row r="14" spans="1:10">
      <c r="E14" s="6" t="s">
        <v>15</v>
      </c>
    </row>
    <row r="15" spans="1:10">
      <c r="F15" s="6" t="s">
        <v>16</v>
      </c>
      <c r="H15" s="7">
        <v>1944</v>
      </c>
    </row>
    <row r="16" spans="1:10">
      <c r="F16" s="6" t="s">
        <v>17</v>
      </c>
      <c r="H16" s="7">
        <v>1200</v>
      </c>
    </row>
    <row r="17" spans="5:10">
      <c r="F17" s="6" t="s">
        <v>18</v>
      </c>
      <c r="H17" s="7">
        <v>240</v>
      </c>
    </row>
    <row r="18" spans="5:10">
      <c r="F18" s="6" t="s">
        <v>19</v>
      </c>
      <c r="H18" s="7">
        <v>100</v>
      </c>
    </row>
    <row r="19" spans="5:10">
      <c r="F19" s="6" t="s">
        <v>20</v>
      </c>
      <c r="H19" s="7">
        <v>1300</v>
      </c>
    </row>
    <row r="20" spans="5:10">
      <c r="F20" s="6" t="s">
        <v>21</v>
      </c>
      <c r="H20" s="7">
        <v>2300</v>
      </c>
    </row>
    <row r="21" spans="5:10">
      <c r="F21" s="6" t="s">
        <v>22</v>
      </c>
      <c r="H21" s="8">
        <v>1320</v>
      </c>
    </row>
    <row r="22" spans="5:10">
      <c r="E22" s="6" t="s">
        <v>23</v>
      </c>
      <c r="H22" s="7">
        <f>ROUND(SUM(H14:H21),5)</f>
        <v>8404</v>
      </c>
    </row>
    <row r="23" spans="5:10">
      <c r="E23" s="6" t="s">
        <v>24</v>
      </c>
      <c r="H23" s="7">
        <v>6750</v>
      </c>
    </row>
    <row r="24" spans="5:10">
      <c r="E24" s="6" t="s">
        <v>25</v>
      </c>
    </row>
    <row r="25" spans="5:10">
      <c r="F25" s="6" t="s">
        <v>26</v>
      </c>
      <c r="H25" s="8">
        <v>0.76</v>
      </c>
    </row>
    <row r="26" spans="5:10">
      <c r="E26" s="6" t="s">
        <v>27</v>
      </c>
      <c r="H26" s="7">
        <f>ROUND(SUM(H24:H25),5)</f>
        <v>0.76</v>
      </c>
    </row>
    <row r="27" spans="5:10">
      <c r="E27" s="6" t="s">
        <v>28</v>
      </c>
    </row>
    <row r="28" spans="5:10">
      <c r="F28" s="6" t="s">
        <v>29</v>
      </c>
      <c r="H28" s="7">
        <v>8400</v>
      </c>
      <c r="I28" s="7">
        <v>8550</v>
      </c>
      <c r="J28" s="7">
        <f>ROUND((H28-I28),5)</f>
        <v>-150</v>
      </c>
    </row>
    <row r="29" spans="5:10">
      <c r="F29" s="6" t="s">
        <v>30</v>
      </c>
      <c r="H29" s="7">
        <v>820</v>
      </c>
    </row>
    <row r="30" spans="5:10">
      <c r="F30" s="6" t="s">
        <v>31</v>
      </c>
      <c r="H30" s="7">
        <v>490</v>
      </c>
    </row>
    <row r="31" spans="5:10">
      <c r="F31" s="6" t="s">
        <v>32</v>
      </c>
      <c r="H31" s="7">
        <v>4985</v>
      </c>
      <c r="I31" s="7">
        <v>2200</v>
      </c>
      <c r="J31" s="7">
        <f>ROUND((H31-I31),5)</f>
        <v>2785</v>
      </c>
    </row>
    <row r="32" spans="5:10">
      <c r="F32" s="6" t="s">
        <v>33</v>
      </c>
    </row>
    <row r="33" spans="3:10">
      <c r="G33" s="6" t="s">
        <v>34</v>
      </c>
      <c r="H33" s="7">
        <v>900</v>
      </c>
    </row>
    <row r="34" spans="3:10">
      <c r="G34" s="6" t="s">
        <v>35</v>
      </c>
      <c r="H34" s="7">
        <v>8726</v>
      </c>
      <c r="I34" s="7">
        <v>8676</v>
      </c>
      <c r="J34" s="7">
        <f>ROUND((H34-I34),5)</f>
        <v>50</v>
      </c>
    </row>
    <row r="35" spans="3:10">
      <c r="G35" s="6" t="s">
        <v>36</v>
      </c>
      <c r="H35" s="8">
        <v>3126</v>
      </c>
      <c r="I35" s="8">
        <v>2995.5</v>
      </c>
      <c r="J35" s="8">
        <f>ROUND((H35-I35),5)</f>
        <v>130.5</v>
      </c>
    </row>
    <row r="36" spans="3:10">
      <c r="F36" s="6" t="s">
        <v>37</v>
      </c>
      <c r="H36" s="7">
        <f>ROUND(SUM(H32:H35),5)</f>
        <v>12752</v>
      </c>
      <c r="I36" s="7">
        <f>ROUND(SUM(I32:I35),5)</f>
        <v>11671.5</v>
      </c>
      <c r="J36" s="7">
        <f>ROUND((H36-I36),5)</f>
        <v>1080.5</v>
      </c>
    </row>
    <row r="37" spans="3:10">
      <c r="F37" s="6" t="s">
        <v>38</v>
      </c>
      <c r="H37" s="7">
        <v>1160.08</v>
      </c>
    </row>
    <row r="38" spans="3:10">
      <c r="F38" s="6" t="s">
        <v>39</v>
      </c>
      <c r="H38" s="7">
        <v>866</v>
      </c>
    </row>
    <row r="39" spans="3:10">
      <c r="F39" s="6" t="s">
        <v>40</v>
      </c>
      <c r="H39" s="7">
        <v>1135</v>
      </c>
    </row>
    <row r="40" spans="3:10">
      <c r="F40" s="6" t="s">
        <v>41</v>
      </c>
      <c r="H40" s="8">
        <v>35</v>
      </c>
    </row>
    <row r="41" spans="3:10">
      <c r="E41" s="6" t="s">
        <v>42</v>
      </c>
      <c r="H41" s="7">
        <f>ROUND(SUM(H27:H31)+SUM(H36:H40),5)</f>
        <v>30643.08</v>
      </c>
      <c r="I41" s="7">
        <f>ROUND(SUM(I27:I31)+SUM(I36:I40),5)</f>
        <v>22421.5</v>
      </c>
      <c r="J41" s="7">
        <f>ROUND((H41-I41),5)</f>
        <v>8221.58</v>
      </c>
    </row>
    <row r="42" spans="3:10">
      <c r="E42" s="6" t="s">
        <v>43</v>
      </c>
      <c r="H42" s="8">
        <v>219835.43</v>
      </c>
      <c r="I42" s="8">
        <v>218185.44</v>
      </c>
      <c r="J42" s="8">
        <f>ROUND((H42-I42),5)</f>
        <v>1649.99</v>
      </c>
    </row>
    <row r="43" spans="3:10">
      <c r="D43" s="6" t="s">
        <v>44</v>
      </c>
      <c r="H43" s="8">
        <f>ROUND(H7+H10+H13+SUM(H22:H23)+H26+SUM(H41:H42),5)</f>
        <v>273338.68</v>
      </c>
      <c r="I43" s="8">
        <f>ROUND(I7+I10+I13+SUM(I22:I23)+I26+SUM(I41:I42),5)</f>
        <v>431848.18</v>
      </c>
      <c r="J43" s="8">
        <f>ROUND((H43-I43),5)</f>
        <v>-158509.5</v>
      </c>
    </row>
    <row r="44" spans="3:10">
      <c r="C44" s="6" t="s">
        <v>45</v>
      </c>
      <c r="H44" s="7">
        <f>H43</f>
        <v>273338.68</v>
      </c>
      <c r="I44" s="7">
        <f>I43</f>
        <v>431848.18</v>
      </c>
      <c r="J44" s="7">
        <f>ROUND((H44-I44),5)</f>
        <v>-158509.5</v>
      </c>
    </row>
    <row r="45" spans="3:10">
      <c r="C45" s="6" t="s">
        <v>46</v>
      </c>
    </row>
    <row r="46" spans="3:10">
      <c r="D46" s="6" t="s">
        <v>47</v>
      </c>
    </row>
    <row r="47" spans="3:10">
      <c r="E47" s="6" t="s">
        <v>48</v>
      </c>
      <c r="H47" s="7">
        <v>2337.75</v>
      </c>
      <c r="I47" s="7">
        <v>4745</v>
      </c>
      <c r="J47" s="7">
        <f>ROUND((H47-I47),5)</f>
        <v>-2407.25</v>
      </c>
    </row>
    <row r="48" spans="3:10">
      <c r="E48" s="6" t="s">
        <v>49</v>
      </c>
      <c r="H48" s="7">
        <v>11828</v>
      </c>
      <c r="I48" s="7">
        <v>20440</v>
      </c>
      <c r="J48" s="7">
        <f>ROUND((H48-I48),5)</f>
        <v>-8612</v>
      </c>
    </row>
    <row r="49" spans="4:10">
      <c r="E49" s="6" t="s">
        <v>50</v>
      </c>
      <c r="H49" s="8">
        <v>68.260000000000005</v>
      </c>
    </row>
    <row r="50" spans="4:10">
      <c r="D50" s="6" t="s">
        <v>51</v>
      </c>
      <c r="H50" s="7">
        <f>ROUND(SUM(H46:H49),5)</f>
        <v>14234.01</v>
      </c>
      <c r="I50" s="7">
        <f>ROUND(SUM(I46:I49),5)</f>
        <v>25185</v>
      </c>
      <c r="J50" s="7">
        <f>ROUND((H50-I50),5)</f>
        <v>-10950.99</v>
      </c>
    </row>
    <row r="51" spans="4:10">
      <c r="D51" s="6" t="s">
        <v>52</v>
      </c>
    </row>
    <row r="52" spans="4:10">
      <c r="E52" s="6" t="s">
        <v>53</v>
      </c>
      <c r="H52" s="7">
        <v>977.97</v>
      </c>
    </row>
    <row r="53" spans="4:10">
      <c r="E53" s="6" t="s">
        <v>54</v>
      </c>
      <c r="H53" s="7">
        <v>2769.62</v>
      </c>
    </row>
    <row r="54" spans="4:10">
      <c r="E54" s="6" t="s">
        <v>55</v>
      </c>
      <c r="H54" s="7">
        <v>1524.7</v>
      </c>
    </row>
    <row r="55" spans="4:10">
      <c r="E55" s="6" t="s">
        <v>56</v>
      </c>
      <c r="H55" s="7">
        <v>1000</v>
      </c>
    </row>
    <row r="56" spans="4:10">
      <c r="E56" s="6" t="s">
        <v>57</v>
      </c>
      <c r="H56" s="8">
        <v>3644.08</v>
      </c>
    </row>
    <row r="57" spans="4:10">
      <c r="D57" s="6" t="s">
        <v>58</v>
      </c>
      <c r="H57" s="7">
        <f>ROUND(SUM(H51:H56),5)</f>
        <v>9916.3700000000008</v>
      </c>
    </row>
    <row r="58" spans="4:10">
      <c r="D58" s="6" t="s">
        <v>59</v>
      </c>
    </row>
    <row r="59" spans="4:10">
      <c r="E59" s="6" t="s">
        <v>60</v>
      </c>
      <c r="H59" s="7">
        <v>20</v>
      </c>
    </row>
    <row r="60" spans="4:10">
      <c r="E60" s="6" t="s">
        <v>61</v>
      </c>
      <c r="H60" s="7">
        <v>227</v>
      </c>
      <c r="I60" s="7">
        <v>228</v>
      </c>
      <c r="J60" s="7">
        <f t="shared" ref="J60:J74" si="0">ROUND((H60-I60),5)</f>
        <v>-1</v>
      </c>
    </row>
    <row r="61" spans="4:10">
      <c r="E61" s="6" t="s">
        <v>62</v>
      </c>
      <c r="H61" s="7">
        <v>227</v>
      </c>
      <c r="I61" s="7">
        <v>228</v>
      </c>
      <c r="J61" s="7">
        <f t="shared" si="0"/>
        <v>-1</v>
      </c>
    </row>
    <row r="62" spans="4:10">
      <c r="E62" s="6" t="s">
        <v>63</v>
      </c>
      <c r="H62" s="7">
        <v>480</v>
      </c>
      <c r="I62" s="7">
        <v>480</v>
      </c>
      <c r="J62" s="7">
        <f t="shared" si="0"/>
        <v>0</v>
      </c>
    </row>
    <row r="63" spans="4:10">
      <c r="E63" s="6" t="s">
        <v>64</v>
      </c>
      <c r="H63" s="7">
        <v>227</v>
      </c>
      <c r="I63" s="7">
        <v>228</v>
      </c>
      <c r="J63" s="7">
        <f t="shared" si="0"/>
        <v>-1</v>
      </c>
    </row>
    <row r="64" spans="4:10">
      <c r="E64" s="6" t="s">
        <v>65</v>
      </c>
      <c r="H64" s="7">
        <v>454</v>
      </c>
      <c r="I64" s="7">
        <v>454</v>
      </c>
      <c r="J64" s="7">
        <f t="shared" si="0"/>
        <v>0</v>
      </c>
    </row>
    <row r="65" spans="4:10">
      <c r="E65" s="6" t="s">
        <v>66</v>
      </c>
      <c r="H65" s="7">
        <v>80</v>
      </c>
      <c r="I65" s="7">
        <v>80</v>
      </c>
      <c r="J65" s="7">
        <f t="shared" si="0"/>
        <v>0</v>
      </c>
    </row>
    <row r="66" spans="4:10">
      <c r="E66" s="6" t="s">
        <v>67</v>
      </c>
      <c r="H66" s="7">
        <v>85.8</v>
      </c>
      <c r="I66" s="7">
        <v>511.5</v>
      </c>
      <c r="J66" s="7">
        <f t="shared" si="0"/>
        <v>-425.7</v>
      </c>
    </row>
    <row r="67" spans="4:10">
      <c r="E67" s="6" t="s">
        <v>68</v>
      </c>
      <c r="H67" s="7">
        <v>132.43</v>
      </c>
      <c r="I67" s="7">
        <v>806</v>
      </c>
      <c r="J67" s="7">
        <f t="shared" si="0"/>
        <v>-673.57</v>
      </c>
    </row>
    <row r="68" spans="4:10">
      <c r="E68" s="6" t="s">
        <v>69</v>
      </c>
      <c r="H68" s="7">
        <v>28.89</v>
      </c>
      <c r="I68" s="7">
        <v>409.2</v>
      </c>
      <c r="J68" s="7">
        <f t="shared" si="0"/>
        <v>-380.31</v>
      </c>
    </row>
    <row r="69" spans="4:10">
      <c r="E69" s="6" t="s">
        <v>70</v>
      </c>
      <c r="H69" s="7">
        <v>39.35</v>
      </c>
      <c r="I69" s="7">
        <v>248</v>
      </c>
      <c r="J69" s="7">
        <f t="shared" si="0"/>
        <v>-208.65</v>
      </c>
    </row>
    <row r="70" spans="4:10">
      <c r="E70" s="6" t="s">
        <v>71</v>
      </c>
      <c r="H70" s="7">
        <v>118.07</v>
      </c>
      <c r="I70" s="7">
        <v>1086.71</v>
      </c>
      <c r="J70" s="7">
        <f t="shared" si="0"/>
        <v>-968.64</v>
      </c>
    </row>
    <row r="71" spans="4:10">
      <c r="E71" s="6" t="s">
        <v>72</v>
      </c>
      <c r="H71" s="7">
        <v>0</v>
      </c>
      <c r="I71" s="7">
        <v>62</v>
      </c>
      <c r="J71" s="7">
        <f t="shared" si="0"/>
        <v>-62</v>
      </c>
    </row>
    <row r="72" spans="4:10">
      <c r="E72" s="6" t="s">
        <v>73</v>
      </c>
      <c r="H72" s="7">
        <v>9070</v>
      </c>
      <c r="I72" s="7">
        <v>9070</v>
      </c>
      <c r="J72" s="7">
        <f t="shared" si="0"/>
        <v>0</v>
      </c>
    </row>
    <row r="73" spans="4:10">
      <c r="E73" s="6" t="s">
        <v>74</v>
      </c>
      <c r="H73" s="8">
        <v>0</v>
      </c>
      <c r="I73" s="8">
        <v>1469</v>
      </c>
      <c r="J73" s="8">
        <f t="shared" si="0"/>
        <v>-1469</v>
      </c>
    </row>
    <row r="74" spans="4:10">
      <c r="D74" s="6" t="s">
        <v>75</v>
      </c>
      <c r="H74" s="7">
        <f>ROUND(SUM(H58:H73),5)</f>
        <v>11189.54</v>
      </c>
      <c r="I74" s="7">
        <f>ROUND(SUM(I58:I73),5)</f>
        <v>15360.41</v>
      </c>
      <c r="J74" s="7">
        <f t="shared" si="0"/>
        <v>-4170.87</v>
      </c>
    </row>
    <row r="75" spans="4:10">
      <c r="D75" s="6" t="s">
        <v>76</v>
      </c>
    </row>
    <row r="76" spans="4:10">
      <c r="E76" s="6" t="s">
        <v>77</v>
      </c>
      <c r="H76" s="7">
        <v>1200.93</v>
      </c>
      <c r="I76" s="7">
        <v>1700</v>
      </c>
      <c r="J76" s="7">
        <f>ROUND((H76-I76),5)</f>
        <v>-499.07</v>
      </c>
    </row>
    <row r="77" spans="4:10">
      <c r="E77" s="6" t="s">
        <v>78</v>
      </c>
      <c r="H77" s="7">
        <v>18000</v>
      </c>
      <c r="I77" s="7">
        <v>36355</v>
      </c>
      <c r="J77" s="7">
        <f>ROUND((H77-I77),5)</f>
        <v>-18355</v>
      </c>
    </row>
    <row r="78" spans="4:10">
      <c r="E78" s="6" t="s">
        <v>79</v>
      </c>
      <c r="H78" s="8">
        <v>1486.23</v>
      </c>
    </row>
    <row r="79" spans="4:10">
      <c r="D79" s="6" t="s">
        <v>80</v>
      </c>
      <c r="H79" s="7">
        <f>ROUND(SUM(H75:H78),5)</f>
        <v>20687.16</v>
      </c>
      <c r="I79" s="7">
        <f>ROUND(SUM(I75:I78),5)</f>
        <v>38055</v>
      </c>
      <c r="J79" s="7">
        <f>ROUND((H79-I79),5)</f>
        <v>-17367.84</v>
      </c>
    </row>
    <row r="80" spans="4:10">
      <c r="D80" s="6" t="s">
        <v>81</v>
      </c>
    </row>
    <row r="81" spans="4:10">
      <c r="E81" s="6" t="s">
        <v>82</v>
      </c>
      <c r="H81" s="7">
        <v>3828.99</v>
      </c>
    </row>
    <row r="82" spans="4:10">
      <c r="E82" s="6" t="s">
        <v>83</v>
      </c>
      <c r="H82" s="7">
        <v>1193.93</v>
      </c>
    </row>
    <row r="83" spans="4:10">
      <c r="E83" s="6" t="s">
        <v>84</v>
      </c>
      <c r="H83" s="7">
        <v>0</v>
      </c>
      <c r="I83" s="7">
        <v>360</v>
      </c>
      <c r="J83" s="7">
        <f t="shared" ref="J83:J95" si="1">ROUND((H83-I83),5)</f>
        <v>-360</v>
      </c>
    </row>
    <row r="84" spans="4:10">
      <c r="E84" s="6" t="s">
        <v>85</v>
      </c>
      <c r="H84" s="7">
        <v>0</v>
      </c>
      <c r="I84" s="7">
        <v>225</v>
      </c>
      <c r="J84" s="7">
        <f t="shared" si="1"/>
        <v>-225</v>
      </c>
    </row>
    <row r="85" spans="4:10">
      <c r="E85" s="6" t="s">
        <v>86</v>
      </c>
      <c r="H85" s="7">
        <v>0</v>
      </c>
      <c r="I85" s="7">
        <v>500</v>
      </c>
      <c r="J85" s="7">
        <f t="shared" si="1"/>
        <v>-500</v>
      </c>
    </row>
    <row r="86" spans="4:10">
      <c r="E86" s="6" t="s">
        <v>87</v>
      </c>
      <c r="H86" s="7">
        <v>0</v>
      </c>
      <c r="I86" s="7">
        <v>400</v>
      </c>
      <c r="J86" s="7">
        <f t="shared" si="1"/>
        <v>-400</v>
      </c>
    </row>
    <row r="87" spans="4:10">
      <c r="E87" s="6" t="s">
        <v>88</v>
      </c>
      <c r="H87" s="7">
        <v>86.14</v>
      </c>
      <c r="I87" s="7">
        <v>740</v>
      </c>
      <c r="J87" s="7">
        <f t="shared" si="1"/>
        <v>-653.86</v>
      </c>
    </row>
    <row r="88" spans="4:10">
      <c r="E88" s="6" t="s">
        <v>89</v>
      </c>
      <c r="H88" s="7">
        <v>0</v>
      </c>
      <c r="I88" s="7">
        <v>1500</v>
      </c>
      <c r="J88" s="7">
        <f t="shared" si="1"/>
        <v>-1500</v>
      </c>
    </row>
    <row r="89" spans="4:10">
      <c r="E89" s="6" t="s">
        <v>90</v>
      </c>
      <c r="H89" s="7">
        <v>20</v>
      </c>
      <c r="I89" s="7">
        <v>240</v>
      </c>
      <c r="J89" s="7">
        <f t="shared" si="1"/>
        <v>-220</v>
      </c>
    </row>
    <row r="90" spans="4:10">
      <c r="E90" s="6" t="s">
        <v>91</v>
      </c>
      <c r="H90" s="7">
        <v>655</v>
      </c>
      <c r="I90" s="7">
        <v>3000</v>
      </c>
      <c r="J90" s="7">
        <f t="shared" si="1"/>
        <v>-2345</v>
      </c>
    </row>
    <row r="91" spans="4:10">
      <c r="E91" s="6" t="s">
        <v>92</v>
      </c>
      <c r="H91" s="7">
        <v>2590</v>
      </c>
      <c r="I91" s="7">
        <v>7770</v>
      </c>
      <c r="J91" s="7">
        <f t="shared" si="1"/>
        <v>-5180</v>
      </c>
    </row>
    <row r="92" spans="4:10">
      <c r="E92" s="6" t="s">
        <v>93</v>
      </c>
      <c r="H92" s="7">
        <v>2159.46</v>
      </c>
      <c r="I92" s="7">
        <v>5758.5</v>
      </c>
      <c r="J92" s="7">
        <f t="shared" si="1"/>
        <v>-3599.04</v>
      </c>
    </row>
    <row r="93" spans="4:10">
      <c r="E93" s="6" t="s">
        <v>94</v>
      </c>
      <c r="H93" s="7">
        <v>199.4</v>
      </c>
      <c r="I93" s="7">
        <v>478.5</v>
      </c>
      <c r="J93" s="7">
        <f t="shared" si="1"/>
        <v>-279.10000000000002</v>
      </c>
    </row>
    <row r="94" spans="4:10">
      <c r="E94" s="6" t="s">
        <v>95</v>
      </c>
      <c r="H94" s="8">
        <v>13750</v>
      </c>
      <c r="I94" s="8">
        <v>33000</v>
      </c>
      <c r="J94" s="8">
        <f t="shared" si="1"/>
        <v>-19250</v>
      </c>
    </row>
    <row r="95" spans="4:10">
      <c r="D95" s="6" t="s">
        <v>96</v>
      </c>
      <c r="H95" s="7">
        <f>ROUND(SUM(H80:H94),5)</f>
        <v>24482.92</v>
      </c>
      <c r="I95" s="7">
        <f>ROUND(SUM(I80:I94),5)</f>
        <v>53972</v>
      </c>
      <c r="J95" s="7">
        <f t="shared" si="1"/>
        <v>-29489.08</v>
      </c>
    </row>
    <row r="96" spans="4:10">
      <c r="D96" s="6" t="s">
        <v>97</v>
      </c>
    </row>
    <row r="97" spans="4:10">
      <c r="E97" s="6" t="s">
        <v>98</v>
      </c>
      <c r="H97" s="7">
        <v>485</v>
      </c>
      <c r="I97" s="7">
        <v>500</v>
      </c>
      <c r="J97" s="7">
        <f>ROUND((H97-I97),5)</f>
        <v>-15</v>
      </c>
    </row>
    <row r="98" spans="4:10">
      <c r="E98" s="6" t="s">
        <v>99</v>
      </c>
      <c r="H98" s="7">
        <v>136.13</v>
      </c>
    </row>
    <row r="99" spans="4:10">
      <c r="E99" s="6" t="s">
        <v>100</v>
      </c>
      <c r="H99" s="7">
        <v>824.05</v>
      </c>
    </row>
    <row r="100" spans="4:10">
      <c r="E100" s="6" t="s">
        <v>101</v>
      </c>
      <c r="H100" s="7">
        <v>2590</v>
      </c>
      <c r="I100" s="7">
        <v>7770</v>
      </c>
      <c r="J100" s="7">
        <f>ROUND((H100-I100),5)</f>
        <v>-5180</v>
      </c>
    </row>
    <row r="101" spans="4:10">
      <c r="E101" s="6" t="s">
        <v>102</v>
      </c>
      <c r="H101" s="7">
        <v>3292.22</v>
      </c>
      <c r="I101" s="7">
        <v>9074</v>
      </c>
      <c r="J101" s="7">
        <f>ROUND((H101-I101),5)</f>
        <v>-5781.78</v>
      </c>
    </row>
    <row r="102" spans="4:10">
      <c r="E102" s="6" t="s">
        <v>103</v>
      </c>
      <c r="H102" s="7">
        <v>303.79000000000002</v>
      </c>
      <c r="I102" s="7">
        <v>754</v>
      </c>
      <c r="J102" s="7">
        <f>ROUND((H102-I102),5)</f>
        <v>-450.21</v>
      </c>
    </row>
    <row r="103" spans="4:10">
      <c r="E103" s="6" t="s">
        <v>104</v>
      </c>
      <c r="H103" s="8">
        <v>20949.97</v>
      </c>
      <c r="I103" s="8">
        <v>52000</v>
      </c>
      <c r="J103" s="8">
        <f>ROUND((H103-I103),5)</f>
        <v>-31050.03</v>
      </c>
    </row>
    <row r="104" spans="4:10">
      <c r="D104" s="6" t="s">
        <v>105</v>
      </c>
      <c r="H104" s="7">
        <f>ROUND(SUM(H96:H103),5)</f>
        <v>28581.16</v>
      </c>
      <c r="I104" s="7">
        <f>ROUND(SUM(I96:I103),5)</f>
        <v>70098</v>
      </c>
      <c r="J104" s="7">
        <f>ROUND((H104-I104),5)</f>
        <v>-41516.839999999997</v>
      </c>
    </row>
    <row r="105" spans="4:10">
      <c r="D105" s="6" t="s">
        <v>106</v>
      </c>
    </row>
    <row r="106" spans="4:10">
      <c r="E106" s="6" t="s">
        <v>107</v>
      </c>
      <c r="H106" s="7">
        <v>158.69</v>
      </c>
      <c r="I106" s="7">
        <v>382.8</v>
      </c>
      <c r="J106" s="7">
        <f>ROUND((H106-I106),5)</f>
        <v>-224.11</v>
      </c>
    </row>
    <row r="107" spans="4:10">
      <c r="E107" s="6" t="s">
        <v>108</v>
      </c>
      <c r="H107" s="7">
        <v>9179.99</v>
      </c>
      <c r="I107" s="7">
        <v>21818.15</v>
      </c>
      <c r="J107" s="7">
        <f>ROUND((H107-I107),5)</f>
        <v>-12638.16</v>
      </c>
    </row>
    <row r="108" spans="4:10">
      <c r="E108" s="6" t="s">
        <v>109</v>
      </c>
      <c r="H108" s="7">
        <v>25550.3</v>
      </c>
      <c r="I108" s="7">
        <v>49570.15</v>
      </c>
      <c r="J108" s="7">
        <f>ROUND((H108-I108),5)</f>
        <v>-24019.85</v>
      </c>
    </row>
    <row r="109" spans="4:10">
      <c r="E109" s="6" t="s">
        <v>110</v>
      </c>
      <c r="H109" s="7">
        <v>2108.2800000000002</v>
      </c>
    </row>
    <row r="110" spans="4:10">
      <c r="E110" s="6" t="s">
        <v>111</v>
      </c>
      <c r="H110" s="7">
        <v>0</v>
      </c>
      <c r="I110" s="7">
        <v>400</v>
      </c>
      <c r="J110" s="7">
        <f t="shared" ref="J110:J126" si="2">ROUND((H110-I110),5)</f>
        <v>-400</v>
      </c>
    </row>
    <row r="111" spans="4:10">
      <c r="E111" s="6" t="s">
        <v>112</v>
      </c>
      <c r="H111" s="7">
        <v>0</v>
      </c>
      <c r="I111" s="7">
        <v>400</v>
      </c>
      <c r="J111" s="7">
        <f t="shared" si="2"/>
        <v>-400</v>
      </c>
    </row>
    <row r="112" spans="4:10">
      <c r="E112" s="6" t="s">
        <v>113</v>
      </c>
      <c r="H112" s="7">
        <v>2590</v>
      </c>
      <c r="I112" s="7">
        <v>7770</v>
      </c>
      <c r="J112" s="7">
        <f t="shared" si="2"/>
        <v>-5180</v>
      </c>
    </row>
    <row r="113" spans="4:10">
      <c r="E113" s="6" t="s">
        <v>114</v>
      </c>
      <c r="H113" s="7">
        <v>5180</v>
      </c>
      <c r="I113" s="7">
        <v>15540</v>
      </c>
      <c r="J113" s="7">
        <f t="shared" si="2"/>
        <v>-10360</v>
      </c>
    </row>
    <row r="114" spans="4:10">
      <c r="E114" s="6" t="s">
        <v>115</v>
      </c>
      <c r="H114" s="7">
        <v>1374.58</v>
      </c>
      <c r="I114" s="7">
        <v>4606.8</v>
      </c>
      <c r="J114" s="7">
        <f t="shared" si="2"/>
        <v>-3232.22</v>
      </c>
    </row>
    <row r="115" spans="4:10">
      <c r="E115" s="6" t="s">
        <v>116</v>
      </c>
      <c r="H115" s="7">
        <v>1048.26</v>
      </c>
      <c r="I115" s="7">
        <v>4392</v>
      </c>
      <c r="J115" s="7">
        <f t="shared" si="2"/>
        <v>-3343.74</v>
      </c>
    </row>
    <row r="116" spans="4:10">
      <c r="E116" s="6" t="s">
        <v>117</v>
      </c>
      <c r="H116" s="7">
        <v>75.040000000000006</v>
      </c>
      <c r="I116" s="7">
        <v>698</v>
      </c>
      <c r="J116" s="7">
        <f t="shared" si="2"/>
        <v>-622.96</v>
      </c>
    </row>
    <row r="117" spans="4:10">
      <c r="E117" s="6" t="s">
        <v>118</v>
      </c>
      <c r="H117" s="7">
        <v>3962.16</v>
      </c>
      <c r="I117" s="7">
        <v>12234.2</v>
      </c>
      <c r="J117" s="7">
        <f t="shared" si="2"/>
        <v>-8272.0400000000009</v>
      </c>
    </row>
    <row r="118" spans="4:10">
      <c r="E118" s="6" t="s">
        <v>119</v>
      </c>
      <c r="H118" s="7">
        <v>77.760000000000005</v>
      </c>
      <c r="I118" s="7">
        <v>232</v>
      </c>
      <c r="J118" s="7">
        <f t="shared" si="2"/>
        <v>-154.24</v>
      </c>
    </row>
    <row r="119" spans="4:10">
      <c r="E119" s="6" t="s">
        <v>120</v>
      </c>
      <c r="H119" s="7">
        <v>351.43</v>
      </c>
      <c r="I119" s="7">
        <v>1016.6</v>
      </c>
      <c r="J119" s="7">
        <f t="shared" si="2"/>
        <v>-665.17</v>
      </c>
    </row>
    <row r="120" spans="4:10">
      <c r="E120" s="6" t="s">
        <v>121</v>
      </c>
      <c r="H120" s="7">
        <v>9.85</v>
      </c>
      <c r="I120" s="7">
        <v>58</v>
      </c>
      <c r="J120" s="7">
        <f t="shared" si="2"/>
        <v>-48.15</v>
      </c>
    </row>
    <row r="121" spans="4:10">
      <c r="E121" s="6" t="s">
        <v>122</v>
      </c>
      <c r="H121" s="7">
        <v>2467</v>
      </c>
      <c r="I121" s="7">
        <v>8000</v>
      </c>
      <c r="J121" s="7">
        <f t="shared" si="2"/>
        <v>-5533</v>
      </c>
    </row>
    <row r="122" spans="4:10">
      <c r="E122" s="6" t="s">
        <v>123</v>
      </c>
      <c r="H122" s="7">
        <v>2286</v>
      </c>
      <c r="I122" s="7">
        <v>10400</v>
      </c>
      <c r="J122" s="7">
        <f t="shared" si="2"/>
        <v>-8114</v>
      </c>
    </row>
    <row r="123" spans="4:10">
      <c r="E123" s="6" t="s">
        <v>124</v>
      </c>
      <c r="H123" s="7">
        <v>3442.5</v>
      </c>
      <c r="I123" s="7">
        <v>8000</v>
      </c>
      <c r="J123" s="7">
        <f t="shared" si="2"/>
        <v>-4557.5</v>
      </c>
    </row>
    <row r="124" spans="4:10">
      <c r="E124" s="6" t="s">
        <v>125</v>
      </c>
      <c r="H124" s="7">
        <v>5812.92</v>
      </c>
      <c r="I124" s="7">
        <v>16000</v>
      </c>
      <c r="J124" s="7">
        <f t="shared" si="2"/>
        <v>-10187.08</v>
      </c>
    </row>
    <row r="125" spans="4:10">
      <c r="E125" s="6" t="s">
        <v>126</v>
      </c>
      <c r="H125" s="7">
        <v>25543.91</v>
      </c>
      <c r="I125" s="7">
        <v>70110</v>
      </c>
      <c r="J125" s="7">
        <f t="shared" si="2"/>
        <v>-44566.09</v>
      </c>
    </row>
    <row r="126" spans="4:10">
      <c r="E126" s="6" t="s">
        <v>127</v>
      </c>
      <c r="H126" s="7">
        <v>785</v>
      </c>
      <c r="I126" s="7">
        <v>4000</v>
      </c>
      <c r="J126" s="7">
        <f t="shared" si="2"/>
        <v>-3215</v>
      </c>
    </row>
    <row r="127" spans="4:10">
      <c r="E127" s="6" t="s">
        <v>128</v>
      </c>
      <c r="H127" s="8">
        <v>154.52000000000001</v>
      </c>
    </row>
    <row r="128" spans="4:10">
      <c r="D128" s="6" t="s">
        <v>129</v>
      </c>
      <c r="H128" s="7">
        <f>ROUND(SUM(H105:H127),5)</f>
        <v>92158.19</v>
      </c>
      <c r="I128" s="7">
        <f>ROUND(SUM(I105:I127),5)</f>
        <v>235628.7</v>
      </c>
      <c r="J128" s="7">
        <f>ROUND((H128-I128),5)</f>
        <v>-143470.51</v>
      </c>
    </row>
    <row r="129" spans="1:10">
      <c r="D129" s="6" t="s">
        <v>130</v>
      </c>
    </row>
    <row r="130" spans="1:10">
      <c r="E130" s="6" t="s">
        <v>131</v>
      </c>
      <c r="H130" s="8">
        <v>0</v>
      </c>
    </row>
    <row r="131" spans="1:10">
      <c r="D131" s="6" t="s">
        <v>132</v>
      </c>
      <c r="H131" s="7">
        <f>ROUND(SUM(H129:H130),5)</f>
        <v>0</v>
      </c>
    </row>
    <row r="132" spans="1:10">
      <c r="D132" s="6" t="s">
        <v>133</v>
      </c>
    </row>
    <row r="133" spans="1:10">
      <c r="E133" s="6" t="s">
        <v>134</v>
      </c>
      <c r="H133" s="7">
        <v>0</v>
      </c>
    </row>
    <row r="134" spans="1:10">
      <c r="E134" s="6" t="s">
        <v>135</v>
      </c>
      <c r="H134" s="8">
        <v>0</v>
      </c>
    </row>
    <row r="135" spans="1:10">
      <c r="D135" s="6" t="s">
        <v>136</v>
      </c>
      <c r="H135" s="7">
        <f>ROUND(SUM(H132:H134),5)</f>
        <v>0</v>
      </c>
    </row>
    <row r="136" spans="1:10">
      <c r="D136" s="6" t="s">
        <v>137</v>
      </c>
      <c r="H136" s="8">
        <v>0</v>
      </c>
    </row>
    <row r="137" spans="1:10">
      <c r="C137" s="6" t="s">
        <v>138</v>
      </c>
      <c r="H137" s="8">
        <f>ROUND(H45+H50+H57+H74+H79+H95+H104+H128+H131+SUM(H135:H136),5)</f>
        <v>201249.35</v>
      </c>
      <c r="I137" s="8">
        <f>ROUND(I45+I50+I57+I74+I79+I95+I104+I128+I131+SUM(I135:I136),5)</f>
        <v>438299.11</v>
      </c>
      <c r="J137" s="8">
        <f>ROUND((H137-I137),5)</f>
        <v>-237049.76</v>
      </c>
    </row>
    <row r="138" spans="1:10">
      <c r="B138" s="6" t="s">
        <v>139</v>
      </c>
      <c r="H138" s="7">
        <f>ROUND(H6+H44-H137,5)</f>
        <v>72089.33</v>
      </c>
      <c r="I138" s="7">
        <f>ROUND(I6+I44-I137,5)</f>
        <v>-6450.93</v>
      </c>
      <c r="J138" s="7">
        <f>ROUND((H138-I138),5)</f>
        <v>78540.259999999995</v>
      </c>
    </row>
    <row r="139" spans="1:10">
      <c r="B139" s="6" t="s">
        <v>140</v>
      </c>
    </row>
    <row r="140" spans="1:10">
      <c r="C140" s="6" t="s">
        <v>141</v>
      </c>
    </row>
    <row r="141" spans="1:10">
      <c r="D141" s="6" t="s">
        <v>142</v>
      </c>
      <c r="H141" s="8">
        <v>6538.18</v>
      </c>
      <c r="I141" s="8">
        <v>189000</v>
      </c>
      <c r="J141" s="8">
        <f>ROUND((H141-I141),5)</f>
        <v>-182461.82</v>
      </c>
    </row>
    <row r="142" spans="1:10">
      <c r="C142" s="6" t="s">
        <v>143</v>
      </c>
      <c r="H142" s="8">
        <f>ROUND(SUM(H140:H141),5)</f>
        <v>6538.18</v>
      </c>
      <c r="I142" s="8">
        <f>ROUND(SUM(I140:I141),5)</f>
        <v>189000</v>
      </c>
      <c r="J142" s="8">
        <f>ROUND((H142-I142),5)</f>
        <v>-182461.82</v>
      </c>
    </row>
    <row r="143" spans="1:10">
      <c r="B143" s="6" t="s">
        <v>144</v>
      </c>
      <c r="H143" s="8">
        <f>ROUND(H139-H142,5)</f>
        <v>-6538.18</v>
      </c>
      <c r="I143" s="8">
        <f>ROUND(I139-I142,5)</f>
        <v>-189000</v>
      </c>
      <c r="J143" s="8">
        <f>ROUND((H143-I143),5)</f>
        <v>182461.82</v>
      </c>
    </row>
    <row r="144" spans="1:10">
      <c r="A144" s="6" t="s">
        <v>145</v>
      </c>
      <c r="H144" s="9">
        <f>ROUND(H138+H143,5)</f>
        <v>65551.149999999994</v>
      </c>
      <c r="I144" s="9">
        <f>ROUND(I138+I143,5)</f>
        <v>-195450.93</v>
      </c>
      <c r="J144" s="9">
        <f>ROUND((H144-I144),5)</f>
        <v>261002.08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2014</dc:creator>
  <cp:lastModifiedBy>Susan Likes</cp:lastModifiedBy>
  <dcterms:created xsi:type="dcterms:W3CDTF">2015-02-19T19:32:51Z</dcterms:created>
  <dcterms:modified xsi:type="dcterms:W3CDTF">2015-02-19T19:48:28Z</dcterms:modified>
</cp:coreProperties>
</file>